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 concurrentCalc="0"/>
</workbook>
</file>

<file path=xl/sharedStrings.xml><?xml version="1.0" encoding="utf-8"?>
<sst xmlns="http://schemas.openxmlformats.org/spreadsheetml/2006/main" count="30">
  <si>
    <t>附件：</t>
  </si>
  <si>
    <t>2020年市直享受土地使用税奖励企业审核情况表</t>
  </si>
  <si>
    <t>金额单位：万元</t>
  </si>
  <si>
    <t>序号</t>
  </si>
  <si>
    <t>单位名称</t>
  </si>
  <si>
    <r>
      <rPr>
        <b/>
        <sz val="12"/>
        <rFont val="黑体"/>
        <charset val="134"/>
      </rPr>
      <t>占地面积（亩)</t>
    </r>
    <r>
      <rPr>
        <b/>
        <sz val="12"/>
        <rFont val="宋体"/>
        <charset val="134"/>
      </rPr>
      <t>（1）</t>
    </r>
  </si>
  <si>
    <t>应税面积（亩）（2）</t>
  </si>
  <si>
    <r>
      <rPr>
        <b/>
        <sz val="12"/>
        <rFont val="黑体"/>
        <charset val="134"/>
      </rPr>
      <t xml:space="preserve">2020年纳税总额
</t>
    </r>
    <r>
      <rPr>
        <b/>
        <sz val="12"/>
        <rFont val="宋体"/>
        <charset val="134"/>
      </rPr>
      <t>（</t>
    </r>
    <r>
      <rPr>
        <b/>
        <sz val="12"/>
        <rFont val="黑体"/>
        <charset val="134"/>
      </rPr>
      <t>3</t>
    </r>
    <r>
      <rPr>
        <b/>
        <sz val="12"/>
        <rFont val="宋体"/>
        <charset val="134"/>
      </rPr>
      <t>）</t>
    </r>
  </si>
  <si>
    <r>
      <rPr>
        <b/>
        <sz val="12"/>
        <rFont val="黑体"/>
        <charset val="134"/>
      </rPr>
      <t>亩均税收（4）=（3）÷</t>
    </r>
    <r>
      <rPr>
        <b/>
        <sz val="12"/>
        <rFont val="宋体"/>
        <charset val="134"/>
      </rPr>
      <t>（1）或（</t>
    </r>
    <r>
      <rPr>
        <b/>
        <sz val="12"/>
        <rFont val="黑体"/>
        <charset val="134"/>
      </rPr>
      <t>2</t>
    </r>
    <r>
      <rPr>
        <b/>
        <sz val="12"/>
        <rFont val="宋体"/>
        <charset val="134"/>
      </rPr>
      <t>）</t>
    </r>
  </si>
  <si>
    <r>
      <rPr>
        <b/>
        <sz val="12"/>
        <rFont val="黑体"/>
        <charset val="134"/>
      </rPr>
      <t>奖励比例</t>
    </r>
    <r>
      <rPr>
        <b/>
        <sz val="12"/>
        <rFont val="宋体"/>
        <charset val="134"/>
      </rPr>
      <t>（5）</t>
    </r>
  </si>
  <si>
    <r>
      <rPr>
        <b/>
        <sz val="12"/>
        <rFont val="黑体"/>
        <charset val="134"/>
      </rPr>
      <t>按原标准应缴土地使用税</t>
    </r>
    <r>
      <rPr>
        <b/>
        <sz val="12"/>
        <rFont val="宋体"/>
        <charset val="134"/>
      </rPr>
      <t>（6）</t>
    </r>
  </si>
  <si>
    <r>
      <rPr>
        <b/>
        <sz val="12"/>
        <rFont val="黑体"/>
        <charset val="134"/>
      </rPr>
      <t>按新标准实缴土地使用税</t>
    </r>
    <r>
      <rPr>
        <b/>
        <sz val="12"/>
        <rFont val="宋体"/>
        <charset val="134"/>
      </rPr>
      <t>（7）</t>
    </r>
  </si>
  <si>
    <r>
      <rPr>
        <b/>
        <sz val="12"/>
        <rFont val="黑体"/>
        <charset val="134"/>
      </rPr>
      <t>增加额</t>
    </r>
    <r>
      <rPr>
        <b/>
        <sz val="12"/>
        <rFont val="宋体"/>
        <charset val="134"/>
      </rPr>
      <t>（8）=（7）-（6）</t>
    </r>
  </si>
  <si>
    <r>
      <rPr>
        <b/>
        <sz val="12"/>
        <rFont val="黑体"/>
        <charset val="134"/>
      </rPr>
      <t>奖励金额</t>
    </r>
    <r>
      <rPr>
        <b/>
        <sz val="12"/>
        <rFont val="宋体"/>
        <charset val="134"/>
      </rPr>
      <t>（10）=（9）*（5）</t>
    </r>
  </si>
  <si>
    <t>备   注</t>
  </si>
  <si>
    <t>奖励资金合计</t>
  </si>
  <si>
    <t>一、生产型企业小计</t>
  </si>
  <si>
    <t>安徽曙光化工集团有限公司</t>
  </si>
  <si>
    <t>安庆市泰发能源科技有限公司</t>
  </si>
  <si>
    <t>安徽华泰林浆纸有限公司</t>
  </si>
  <si>
    <t>安徽安庆南风日化有限责任公司</t>
  </si>
  <si>
    <t>安庆大发柴油机金属结构有限公司</t>
  </si>
  <si>
    <t>安徽省安庆市曙光化工股份有限公司</t>
  </si>
  <si>
    <t>安庆中船柴油机有限公司</t>
  </si>
  <si>
    <t>安庆帝伯格茨活塞环有限公司</t>
  </si>
  <si>
    <t>安徽华茂织染有限公司</t>
  </si>
  <si>
    <t>安徽华茂纺织股份有限公司</t>
  </si>
  <si>
    <t>阿尔博波特兰（安庆）有限公司</t>
  </si>
  <si>
    <t>小计</t>
  </si>
  <si>
    <t>二、建设型企业小计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</si>
</sst>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177" fontId="1" fillId="0" borderId="1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23450;)2020&#24180;&#22303;&#22320;&#20351;&#29992;&#31246;&#22870;&#21169;&#23457;&#26680;&#24773;&#209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RJXKYL"/>
      <sheetName val="测算表"/>
      <sheetName val="2020年纳税情况表"/>
      <sheetName val="审核表"/>
      <sheetName val="部门审核说明"/>
    </sheetNames>
    <sheetDataSet>
      <sheetData sheetId="0"/>
      <sheetData sheetId="1">
        <row r="8">
          <cell r="C8">
            <v>92.1852387473806</v>
          </cell>
          <cell r="D8">
            <v>57251.59</v>
          </cell>
        </row>
        <row r="8">
          <cell r="F8">
            <v>204035.58</v>
          </cell>
        </row>
        <row r="8">
          <cell r="I8">
            <v>638606.33</v>
          </cell>
        </row>
        <row r="12">
          <cell r="C12">
            <v>341.784309107845</v>
          </cell>
          <cell r="D12">
            <v>58618.42</v>
          </cell>
        </row>
        <row r="12">
          <cell r="F12">
            <v>117236.84</v>
          </cell>
        </row>
        <row r="12">
          <cell r="I12">
            <v>483601.14</v>
          </cell>
        </row>
        <row r="13">
          <cell r="C13">
            <v>1009.63</v>
          </cell>
          <cell r="D13">
            <v>673083.93</v>
          </cell>
        </row>
        <row r="13">
          <cell r="F13">
            <v>2019251.79</v>
          </cell>
        </row>
        <row r="13">
          <cell r="I13">
            <v>7403923.24</v>
          </cell>
        </row>
        <row r="14">
          <cell r="C14">
            <v>148.94466052767</v>
          </cell>
          <cell r="D14">
            <v>99296.49</v>
          </cell>
        </row>
        <row r="14">
          <cell r="F14">
            <v>297889.47</v>
          </cell>
        </row>
        <row r="14">
          <cell r="I14">
            <v>819196.05</v>
          </cell>
        </row>
        <row r="15">
          <cell r="C15">
            <v>25</v>
          </cell>
          <cell r="D15">
            <v>16664.5</v>
          </cell>
        </row>
        <row r="15">
          <cell r="F15">
            <v>66658</v>
          </cell>
        </row>
        <row r="15">
          <cell r="I15">
            <v>137482.14</v>
          </cell>
        </row>
        <row r="16">
          <cell r="C16">
            <v>901.36</v>
          </cell>
          <cell r="D16">
            <v>600904.22</v>
          </cell>
        </row>
        <row r="16">
          <cell r="F16">
            <v>1315169.24</v>
          </cell>
        </row>
        <row r="16">
          <cell r="I16">
            <v>6609946.42</v>
          </cell>
        </row>
        <row r="19">
          <cell r="C19">
            <v>376.46</v>
          </cell>
          <cell r="D19">
            <v>250975.88</v>
          </cell>
        </row>
        <row r="19">
          <cell r="F19">
            <v>972906.51</v>
          </cell>
        </row>
        <row r="19">
          <cell r="I19">
            <v>2573004.72</v>
          </cell>
        </row>
        <row r="24">
          <cell r="C24">
            <v>301.93</v>
          </cell>
          <cell r="D24">
            <v>201287.8</v>
          </cell>
        </row>
        <row r="24">
          <cell r="F24">
            <v>805151.2</v>
          </cell>
        </row>
        <row r="24">
          <cell r="I24">
            <v>2214165.8</v>
          </cell>
        </row>
        <row r="25">
          <cell r="C25">
            <v>177.827031108648</v>
          </cell>
        </row>
        <row r="25">
          <cell r="F25">
            <v>347378.22</v>
          </cell>
        </row>
        <row r="25">
          <cell r="I25">
            <v>955290.12</v>
          </cell>
        </row>
        <row r="27">
          <cell r="C27">
            <v>674.143916292804</v>
          </cell>
          <cell r="D27">
            <v>449429.3</v>
          </cell>
        </row>
        <row r="27">
          <cell r="F27">
            <v>1797717.2</v>
          </cell>
        </row>
        <row r="27">
          <cell r="I27">
            <v>4943722.34</v>
          </cell>
        </row>
        <row r="28">
          <cell r="C28">
            <v>571.37333931333</v>
          </cell>
          <cell r="D28">
            <v>207532.44</v>
          </cell>
        </row>
        <row r="28">
          <cell r="F28">
            <v>415064.88</v>
          </cell>
        </row>
        <row r="28">
          <cell r="I28">
            <v>1225016.63</v>
          </cell>
        </row>
      </sheetData>
      <sheetData sheetId="2">
        <row r="5">
          <cell r="C5">
            <v>13891463.89</v>
          </cell>
        </row>
        <row r="6">
          <cell r="C6">
            <v>42038796.65</v>
          </cell>
        </row>
        <row r="7">
          <cell r="C7">
            <v>11564740.22</v>
          </cell>
        </row>
        <row r="8">
          <cell r="C8">
            <v>6582590.78</v>
          </cell>
        </row>
        <row r="9">
          <cell r="C9">
            <v>3152359.59</v>
          </cell>
        </row>
        <row r="10">
          <cell r="C10">
            <v>83879312.63</v>
          </cell>
        </row>
        <row r="11">
          <cell r="C11">
            <v>30617372.74</v>
          </cell>
        </row>
        <row r="12">
          <cell r="C12">
            <v>135017516.35</v>
          </cell>
        </row>
        <row r="13">
          <cell r="C13">
            <v>5226757.55</v>
          </cell>
        </row>
        <row r="15">
          <cell r="C15">
            <v>131406875.03</v>
          </cell>
        </row>
        <row r="16">
          <cell r="C16">
            <v>64091661.55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M9" sqref="M9"/>
    </sheetView>
  </sheetViews>
  <sheetFormatPr defaultColWidth="9" defaultRowHeight="14.25"/>
  <cols>
    <col min="1" max="1" width="9.125" style="1" customWidth="1"/>
    <col min="2" max="2" width="20.125" style="1" customWidth="1"/>
    <col min="3" max="3" width="13.125" style="1" customWidth="1"/>
    <col min="4" max="4" width="17.375" style="1" customWidth="1"/>
    <col min="5" max="6" width="17.375" style="6" customWidth="1"/>
    <col min="7" max="8" width="17.375" style="1" customWidth="1"/>
    <col min="9" max="12" width="17.375" style="6" customWidth="1"/>
    <col min="13" max="13" width="28.875" style="7" customWidth="1"/>
    <col min="14" max="15" width="9" style="1"/>
    <col min="16" max="16" width="11.5" style="1"/>
    <col min="17" max="16384" width="9" style="1"/>
  </cols>
  <sheetData>
    <row r="1" customFormat="1" ht="28.5" customHeight="1" spans="1:13">
      <c r="A1" s="8" t="s">
        <v>0</v>
      </c>
      <c r="B1" s="8"/>
      <c r="C1" s="5"/>
      <c r="D1" s="5"/>
      <c r="E1" s="6"/>
      <c r="F1" s="6"/>
      <c r="I1" s="6"/>
      <c r="J1" s="6"/>
      <c r="K1" s="6"/>
      <c r="L1" s="6"/>
      <c r="M1" s="7"/>
    </row>
    <row r="2" s="1" customFormat="1" ht="37.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spans="5:13">
      <c r="E3" s="6"/>
      <c r="F3" s="6"/>
      <c r="I3" s="6"/>
      <c r="J3" s="6"/>
      <c r="K3" s="6"/>
      <c r="L3" s="6"/>
      <c r="M3" s="3" t="s">
        <v>2</v>
      </c>
    </row>
    <row r="4" s="2" customFormat="1" ht="42.75" spans="1:13">
      <c r="A4" s="10" t="s">
        <v>3</v>
      </c>
      <c r="B4" s="11" t="s">
        <v>4</v>
      </c>
      <c r="C4" s="12"/>
      <c r="D4" s="13" t="s">
        <v>5</v>
      </c>
      <c r="E4" s="13" t="s">
        <v>6</v>
      </c>
      <c r="F4" s="13" t="s">
        <v>7</v>
      </c>
      <c r="G4" s="10" t="s">
        <v>8</v>
      </c>
      <c r="H4" s="10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0" t="s">
        <v>14</v>
      </c>
    </row>
    <row r="5" s="3" customFormat="1" ht="30" customHeight="1" spans="1:13">
      <c r="A5" s="14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>
        <f>L6+L19</f>
        <v>1482.22</v>
      </c>
      <c r="M5" s="29"/>
    </row>
    <row r="6" s="4" customFormat="1" ht="32.25" customHeight="1" spans="1:13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33">
        <v>1482.22</v>
      </c>
      <c r="M6" s="34"/>
    </row>
    <row r="7" s="3" customFormat="1" ht="35" customHeight="1" spans="1:13">
      <c r="A7" s="18">
        <v>1</v>
      </c>
      <c r="B7" s="19" t="s">
        <v>17</v>
      </c>
      <c r="C7" s="20"/>
      <c r="D7" s="21">
        <f>[1]测算表!C8</f>
        <v>92.1852387473806</v>
      </c>
      <c r="E7" s="22">
        <f>([1]测算表!D8)/666.667</f>
        <v>85.877342061329</v>
      </c>
      <c r="F7" s="22">
        <f>('[1]2020年纳税情况表'!C5)/10000</f>
        <v>1389.146389</v>
      </c>
      <c r="G7" s="23">
        <f>F7/E7</f>
        <v>16.1759359996022</v>
      </c>
      <c r="H7" s="24">
        <v>1</v>
      </c>
      <c r="I7" s="23">
        <f>([1]测算表!F8)/10000</f>
        <v>20.403558</v>
      </c>
      <c r="J7" s="23">
        <f>([1]测算表!I8)/10000</f>
        <v>63.860633</v>
      </c>
      <c r="K7" s="23">
        <f t="shared" ref="K7:K16" si="0">J7-I7</f>
        <v>43.457075</v>
      </c>
      <c r="L7" s="32">
        <f t="shared" ref="L7:L12" si="1">K7*H7</f>
        <v>43.457075</v>
      </c>
      <c r="M7" s="35"/>
    </row>
    <row r="8" s="3" customFormat="1" ht="35" customHeight="1" spans="1:13">
      <c r="A8" s="18">
        <v>2</v>
      </c>
      <c r="B8" s="19" t="s">
        <v>18</v>
      </c>
      <c r="C8" s="20"/>
      <c r="D8" s="21">
        <f>[1]测算表!C12</f>
        <v>341.784309107845</v>
      </c>
      <c r="E8" s="22">
        <f>([1]测算表!D12)/666.667</f>
        <v>87.927586036207</v>
      </c>
      <c r="F8" s="22">
        <f>('[1]2020年纳税情况表'!C6)/10000</f>
        <v>4203.879665</v>
      </c>
      <c r="G8" s="23">
        <f t="shared" ref="G8:G17" si="2">F8/D8</f>
        <v>12.2998029838565</v>
      </c>
      <c r="H8" s="24">
        <v>1</v>
      </c>
      <c r="I8" s="23">
        <f>[1]测算表!F12/10000</f>
        <v>11.723684</v>
      </c>
      <c r="J8" s="23">
        <f>([1]测算表!I12)/10000</f>
        <v>48.360114</v>
      </c>
      <c r="K8" s="23">
        <f t="shared" si="0"/>
        <v>36.63643</v>
      </c>
      <c r="L8" s="32">
        <f t="shared" si="1"/>
        <v>36.63643</v>
      </c>
      <c r="M8" s="35"/>
    </row>
    <row r="9" s="3" customFormat="1" ht="35" customHeight="1" spans="1:13">
      <c r="A9" s="18">
        <v>3</v>
      </c>
      <c r="B9" s="19" t="s">
        <v>19</v>
      </c>
      <c r="C9" s="20"/>
      <c r="D9" s="21">
        <f>[1]测算表!C13</f>
        <v>1009.63</v>
      </c>
      <c r="E9" s="22">
        <f>([1]测算表!D13)/666.667</f>
        <v>1009.6253901873</v>
      </c>
      <c r="F9" s="22">
        <f>('[1]2020年纳税情况表'!C7)/10000</f>
        <v>1156.474022</v>
      </c>
      <c r="G9" s="23">
        <f t="shared" si="2"/>
        <v>1.14544340203837</v>
      </c>
      <c r="H9" s="24">
        <v>0.5</v>
      </c>
      <c r="I9" s="23">
        <f>[1]测算表!F13/10000</f>
        <v>201.925179</v>
      </c>
      <c r="J9" s="23">
        <f>[1]测算表!I13/10000</f>
        <v>740.392324</v>
      </c>
      <c r="K9" s="23">
        <f t="shared" si="0"/>
        <v>538.467145</v>
      </c>
      <c r="L9" s="32">
        <f t="shared" si="1"/>
        <v>269.2335725</v>
      </c>
      <c r="M9" s="29"/>
    </row>
    <row r="10" s="3" customFormat="1" ht="35" customHeight="1" spans="1:13">
      <c r="A10" s="18">
        <v>4</v>
      </c>
      <c r="B10" s="19" t="s">
        <v>20</v>
      </c>
      <c r="C10" s="20"/>
      <c r="D10" s="21">
        <f>[1]测算表!C14</f>
        <v>148.94466052767</v>
      </c>
      <c r="E10" s="22">
        <f>([1]测算表!D14)/666.667</f>
        <v>148.94466052767</v>
      </c>
      <c r="F10" s="22">
        <f>('[1]2020年纳税情况表'!C8)/10000</f>
        <v>658.259078</v>
      </c>
      <c r="G10" s="23">
        <f t="shared" si="2"/>
        <v>4.41948758463694</v>
      </c>
      <c r="H10" s="24">
        <v>0.5</v>
      </c>
      <c r="I10" s="23">
        <f>[1]测算表!F14/10000</f>
        <v>29.788947</v>
      </c>
      <c r="J10" s="23">
        <f>[1]测算表!I14/10000</f>
        <v>81.919605</v>
      </c>
      <c r="K10" s="23">
        <f t="shared" si="0"/>
        <v>52.130658</v>
      </c>
      <c r="L10" s="32">
        <f t="shared" si="1"/>
        <v>26.065329</v>
      </c>
      <c r="M10" s="35"/>
    </row>
    <row r="11" s="3" customFormat="1" ht="35" customHeight="1" spans="1:13">
      <c r="A11" s="18">
        <v>5</v>
      </c>
      <c r="B11" s="19" t="s">
        <v>21</v>
      </c>
      <c r="C11" s="20"/>
      <c r="D11" s="21">
        <f>[1]测算表!C15</f>
        <v>25</v>
      </c>
      <c r="E11" s="22">
        <f>([1]测算表!D15)/666.667</f>
        <v>24.9967375016312</v>
      </c>
      <c r="F11" s="22">
        <f>('[1]2020年纳税情况表'!C9)/10000</f>
        <v>315.235959</v>
      </c>
      <c r="G11" s="23">
        <f t="shared" si="2"/>
        <v>12.60943836</v>
      </c>
      <c r="H11" s="24">
        <v>1</v>
      </c>
      <c r="I11" s="23">
        <f>[1]测算表!F15/10000</f>
        <v>6.6658</v>
      </c>
      <c r="J11" s="23">
        <f>[1]测算表!I15/10000</f>
        <v>13.748214</v>
      </c>
      <c r="K11" s="23">
        <f t="shared" si="0"/>
        <v>7.082414</v>
      </c>
      <c r="L11" s="32">
        <f t="shared" si="1"/>
        <v>7.082414</v>
      </c>
      <c r="M11" s="35"/>
    </row>
    <row r="12" s="3" customFormat="1" ht="35" customHeight="1" spans="1:13">
      <c r="A12" s="18">
        <v>6</v>
      </c>
      <c r="B12" s="19" t="s">
        <v>22</v>
      </c>
      <c r="C12" s="20"/>
      <c r="D12" s="21">
        <f>[1]测算表!C16</f>
        <v>901.36</v>
      </c>
      <c r="E12" s="22">
        <f>([1]测算表!D16)/666.667</f>
        <v>901.35587932206</v>
      </c>
      <c r="F12" s="22">
        <f>('[1]2020年纳税情况表'!C10)/10000</f>
        <v>8387.931263</v>
      </c>
      <c r="G12" s="23">
        <f t="shared" si="2"/>
        <v>9.30586143494275</v>
      </c>
      <c r="H12" s="24">
        <v>0.8</v>
      </c>
      <c r="I12" s="23">
        <f>[1]测算表!F16/10000</f>
        <v>131.516924</v>
      </c>
      <c r="J12" s="23">
        <f>[1]测算表!I16/10000</f>
        <v>660.994642</v>
      </c>
      <c r="K12" s="23">
        <f t="shared" si="0"/>
        <v>529.477718</v>
      </c>
      <c r="L12" s="32">
        <f t="shared" si="1"/>
        <v>423.5821744</v>
      </c>
      <c r="M12" s="29"/>
    </row>
    <row r="13" s="3" customFormat="1" ht="35" customHeight="1" spans="1:13">
      <c r="A13" s="18">
        <v>7</v>
      </c>
      <c r="B13" s="19" t="s">
        <v>23</v>
      </c>
      <c r="C13" s="20"/>
      <c r="D13" s="21">
        <f>[1]测算表!C19</f>
        <v>376.46</v>
      </c>
      <c r="E13" s="22">
        <f>([1]测算表!D19)/666.667</f>
        <v>376.463631768184</v>
      </c>
      <c r="F13" s="22">
        <f>('[1]2020年纳税情况表'!C11)/10000</f>
        <v>3061.737274</v>
      </c>
      <c r="G13" s="23">
        <f t="shared" si="2"/>
        <v>8.13296837379801</v>
      </c>
      <c r="H13" s="24">
        <v>0.8</v>
      </c>
      <c r="I13" s="23">
        <f>[1]测算表!F19/10000</f>
        <v>97.290651</v>
      </c>
      <c r="J13" s="23">
        <f>[1]测算表!I19/10000</f>
        <v>257.300472</v>
      </c>
      <c r="K13" s="23">
        <f t="shared" si="0"/>
        <v>160.009821</v>
      </c>
      <c r="L13" s="32">
        <v>128</v>
      </c>
      <c r="M13" s="35"/>
    </row>
    <row r="14" s="3" customFormat="1" ht="35" customHeight="1" spans="1:13">
      <c r="A14" s="18">
        <v>8</v>
      </c>
      <c r="B14" s="19" t="s">
        <v>24</v>
      </c>
      <c r="C14" s="20"/>
      <c r="D14" s="21">
        <f>[1]测算表!C24</f>
        <v>301.93</v>
      </c>
      <c r="E14" s="22">
        <f>([1]测算表!D24)/666.667</f>
        <v>301.931549034225</v>
      </c>
      <c r="F14" s="22">
        <f>('[1]2020年纳税情况表'!C12)/10000</f>
        <v>13501.751635</v>
      </c>
      <c r="G14" s="23">
        <f t="shared" si="2"/>
        <v>44.7181520054317</v>
      </c>
      <c r="H14" s="24">
        <v>1</v>
      </c>
      <c r="I14" s="23">
        <f>[1]测算表!F24/10000</f>
        <v>80.51512</v>
      </c>
      <c r="J14" s="23">
        <f>[1]测算表!I24/10000</f>
        <v>221.41658</v>
      </c>
      <c r="K14" s="23">
        <f t="shared" si="0"/>
        <v>140.90146</v>
      </c>
      <c r="L14" s="32">
        <f t="shared" ref="L14:L16" si="3">K14*H14</f>
        <v>140.90146</v>
      </c>
      <c r="M14" s="29"/>
    </row>
    <row r="15" s="3" customFormat="1" ht="35" customHeight="1" spans="1:13">
      <c r="A15" s="18">
        <v>9</v>
      </c>
      <c r="B15" s="25" t="s">
        <v>25</v>
      </c>
      <c r="C15" s="25"/>
      <c r="D15" s="21">
        <f>[1]测算表!C25</f>
        <v>177.827031108648</v>
      </c>
      <c r="E15" s="22">
        <f>([1]测算表!D27)/666.667</f>
        <v>674.143612928194</v>
      </c>
      <c r="F15" s="22">
        <f>('[1]2020年纳税情况表'!C13)/10000</f>
        <v>522.675755</v>
      </c>
      <c r="G15" s="23">
        <f t="shared" si="2"/>
        <v>2.93923680635851</v>
      </c>
      <c r="H15" s="24">
        <v>0.5</v>
      </c>
      <c r="I15" s="23">
        <f>[1]测算表!F25/10000</f>
        <v>34.737822</v>
      </c>
      <c r="J15" s="23">
        <f>[1]测算表!I25/10000</f>
        <v>95.529012</v>
      </c>
      <c r="K15" s="23">
        <f t="shared" si="0"/>
        <v>60.79119</v>
      </c>
      <c r="L15" s="32">
        <f t="shared" si="3"/>
        <v>30.395595</v>
      </c>
      <c r="M15" s="35"/>
    </row>
    <row r="16" s="3" customFormat="1" ht="35" customHeight="1" spans="1:13">
      <c r="A16" s="18">
        <v>10</v>
      </c>
      <c r="B16" s="25" t="s">
        <v>26</v>
      </c>
      <c r="C16" s="25"/>
      <c r="D16" s="21">
        <f>[1]测算表!C27</f>
        <v>674.143916292804</v>
      </c>
      <c r="E16" s="22">
        <f>([1]测算表!D27)/666.667</f>
        <v>674.143612928194</v>
      </c>
      <c r="F16" s="22">
        <f>('[1]2020年纳税情况表'!C15)/10000</f>
        <v>13140.687503</v>
      </c>
      <c r="G16" s="23">
        <f t="shared" si="2"/>
        <v>19.4924068665667</v>
      </c>
      <c r="H16" s="24">
        <v>1</v>
      </c>
      <c r="I16" s="23">
        <f>[1]测算表!F27/10000</f>
        <v>179.77172</v>
      </c>
      <c r="J16" s="23">
        <f>[1]测算表!I27/10000</f>
        <v>494.372234</v>
      </c>
      <c r="K16" s="23">
        <f t="shared" si="0"/>
        <v>314.600514</v>
      </c>
      <c r="L16" s="32">
        <f t="shared" si="3"/>
        <v>314.600514</v>
      </c>
      <c r="M16" s="29"/>
    </row>
    <row r="17" s="3" customFormat="1" ht="35" customHeight="1" spans="1:13">
      <c r="A17" s="18">
        <v>11</v>
      </c>
      <c r="B17" s="25" t="s">
        <v>27</v>
      </c>
      <c r="C17" s="25"/>
      <c r="D17" s="21">
        <f>[1]测算表!C28</f>
        <v>571.37333931333</v>
      </c>
      <c r="E17" s="22">
        <f>([1]测算表!D28)/666.667</f>
        <v>311.298504350748</v>
      </c>
      <c r="F17" s="22">
        <f>('[1]2020年纳税情况表'!C16)/10000</f>
        <v>6409.166155</v>
      </c>
      <c r="G17" s="23">
        <f t="shared" si="2"/>
        <v>11.2171249759439</v>
      </c>
      <c r="H17" s="24">
        <v>1</v>
      </c>
      <c r="I17" s="23">
        <f>[1]测算表!F28/10000</f>
        <v>41.506488</v>
      </c>
      <c r="J17" s="23">
        <f>[1]测算表!I28/10000</f>
        <v>122.501663</v>
      </c>
      <c r="K17" s="23"/>
      <c r="L17" s="32">
        <f>[1]测算表!D28*3/10000</f>
        <v>62.259732</v>
      </c>
      <c r="M17" s="35"/>
    </row>
    <row r="18" s="3" customFormat="1" ht="29.1" customHeight="1" spans="1:13">
      <c r="A18" s="18"/>
      <c r="B18" s="26" t="s">
        <v>28</v>
      </c>
      <c r="C18" s="27"/>
      <c r="D18" s="28"/>
      <c r="E18" s="28"/>
      <c r="F18" s="28">
        <f>SUM(F7:F17)</f>
        <v>52746.944698</v>
      </c>
      <c r="G18" s="23"/>
      <c r="H18" s="24"/>
      <c r="I18" s="23"/>
      <c r="J18" s="23"/>
      <c r="K18" s="23"/>
      <c r="L18" s="32"/>
      <c r="M18" s="29"/>
    </row>
    <row r="19" s="5" customFormat="1" ht="30" customHeight="1" spans="1:13">
      <c r="A19" s="29" t="s">
        <v>29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6"/>
      <c r="M19" s="29"/>
    </row>
    <row r="20" s="1" customFormat="1" ht="27.75" customHeight="1" spans="1:13">
      <c r="A20" s="30"/>
      <c r="B20" s="30"/>
      <c r="C20" s="30"/>
      <c r="D20" s="30"/>
      <c r="E20" s="31"/>
      <c r="F20" s="31"/>
      <c r="G20" s="30"/>
      <c r="H20" s="30"/>
      <c r="I20" s="31"/>
      <c r="J20" s="31"/>
      <c r="K20" s="31"/>
      <c r="L20" s="31"/>
      <c r="M20" s="37"/>
    </row>
    <row r="21" s="1" customFormat="1" ht="27.75" customHeight="1" spans="1:13">
      <c r="A21" s="30"/>
      <c r="B21" s="30"/>
      <c r="C21" s="30"/>
      <c r="D21" s="30"/>
      <c r="E21" s="31"/>
      <c r="F21" s="31"/>
      <c r="G21" s="30"/>
      <c r="H21" s="30"/>
      <c r="I21" s="31"/>
      <c r="J21" s="31"/>
      <c r="K21" s="31"/>
      <c r="L21" s="31"/>
      <c r="M21" s="37"/>
    </row>
  </sheetData>
  <mergeCells count="18">
    <mergeCell ref="A1:B1"/>
    <mergeCell ref="A2:M2"/>
    <mergeCell ref="B4:C4"/>
    <mergeCell ref="A5:K5"/>
    <mergeCell ref="A6:K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9:K1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gyb1</cp:lastModifiedBy>
  <dcterms:created xsi:type="dcterms:W3CDTF">2021-05-06T00:31:00Z</dcterms:created>
  <dcterms:modified xsi:type="dcterms:W3CDTF">2021-05-06T01:30:17Z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